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55" windowHeight="9210"/>
  </bookViews>
  <sheets>
    <sheet name="2025 год " sheetId="31" r:id="rId1"/>
    <sheet name="2026 год " sheetId="32" r:id="rId2"/>
    <sheet name="2027 год " sheetId="33" r:id="rId3"/>
    <sheet name="2028 год " sheetId="34" r:id="rId4"/>
  </sheets>
  <calcPr calcId="144525"/>
</workbook>
</file>

<file path=xl/calcChain.xml><?xml version="1.0" encoding="utf-8"?>
<calcChain xmlns="http://schemas.openxmlformats.org/spreadsheetml/2006/main">
  <c r="C14" i="34" l="1"/>
  <c r="C15" i="34" s="1"/>
  <c r="C14" i="33"/>
  <c r="C14" i="32"/>
  <c r="C15" i="32" s="1"/>
  <c r="D11" i="32" s="1"/>
  <c r="C14" i="31"/>
  <c r="C15" i="31" s="1"/>
  <c r="D11" i="31" s="1"/>
  <c r="D13" i="34" l="1"/>
  <c r="D11" i="34"/>
  <c r="D9" i="34"/>
  <c r="H9" i="34" s="1"/>
  <c r="D12" i="34"/>
  <c r="D10" i="34"/>
  <c r="D8" i="34"/>
  <c r="D14" i="34"/>
  <c r="C15" i="33"/>
  <c r="D14" i="33" s="1"/>
  <c r="D12" i="32"/>
  <c r="D10" i="32"/>
  <c r="D8" i="32"/>
  <c r="D13" i="32"/>
  <c r="D9" i="32"/>
  <c r="H9" i="32" s="1"/>
  <c r="D14" i="32"/>
  <c r="D13" i="31"/>
  <c r="H13" i="31" s="1"/>
  <c r="D9" i="31"/>
  <c r="H9" i="31" s="1"/>
  <c r="D12" i="31"/>
  <c r="D10" i="31"/>
  <c r="D8" i="31"/>
  <c r="D14" i="31"/>
  <c r="H8" i="34" l="1"/>
  <c r="G8" i="34"/>
  <c r="K8" i="34" s="1"/>
  <c r="G11" i="34"/>
  <c r="K11" i="34" s="1"/>
  <c r="H11" i="34"/>
  <c r="G9" i="34"/>
  <c r="K9" i="34" s="1"/>
  <c r="H12" i="34"/>
  <c r="G12" i="34"/>
  <c r="K12" i="34" s="1"/>
  <c r="H10" i="34"/>
  <c r="G10" i="34"/>
  <c r="K10" i="34" s="1"/>
  <c r="G13" i="34"/>
  <c r="K13" i="34" s="1"/>
  <c r="H13" i="34"/>
  <c r="D13" i="33"/>
  <c r="H13" i="33" s="1"/>
  <c r="D11" i="33"/>
  <c r="D9" i="33"/>
  <c r="H9" i="33" s="1"/>
  <c r="D12" i="33"/>
  <c r="D10" i="33"/>
  <c r="D8" i="33"/>
  <c r="G10" i="32"/>
  <c r="K10" i="32" s="1"/>
  <c r="H10" i="32"/>
  <c r="G11" i="32"/>
  <c r="K11" i="32" s="1"/>
  <c r="H11" i="32"/>
  <c r="G8" i="32"/>
  <c r="K8" i="32" s="1"/>
  <c r="H8" i="32"/>
  <c r="G13" i="32"/>
  <c r="K13" i="32" s="1"/>
  <c r="H13" i="32"/>
  <c r="G9" i="32"/>
  <c r="K9" i="32" s="1"/>
  <c r="G12" i="32"/>
  <c r="K12" i="32" s="1"/>
  <c r="H12" i="32"/>
  <c r="H8" i="31"/>
  <c r="G8" i="31"/>
  <c r="K8" i="31" s="1"/>
  <c r="G11" i="31"/>
  <c r="K11" i="31" s="1"/>
  <c r="H11" i="31"/>
  <c r="G9" i="31"/>
  <c r="K9" i="31" s="1"/>
  <c r="H12" i="31"/>
  <c r="G12" i="31"/>
  <c r="K12" i="31" s="1"/>
  <c r="H10" i="31"/>
  <c r="G10" i="31"/>
  <c r="K10" i="31" s="1"/>
  <c r="G13" i="31"/>
  <c r="K13" i="31" s="1"/>
  <c r="H14" i="31" l="1"/>
  <c r="H14" i="34"/>
  <c r="H14" i="32"/>
  <c r="G14" i="31"/>
  <c r="K14" i="31" s="1"/>
  <c r="G14" i="34"/>
  <c r="K14" i="34" s="1"/>
  <c r="G10" i="33"/>
  <c r="K10" i="33" s="1"/>
  <c r="H10" i="33"/>
  <c r="G13" i="33"/>
  <c r="K13" i="33" s="1"/>
  <c r="G8" i="33"/>
  <c r="K8" i="33" s="1"/>
  <c r="H8" i="33"/>
  <c r="G11" i="33"/>
  <c r="K11" i="33" s="1"/>
  <c r="H11" i="33"/>
  <c r="G9" i="33"/>
  <c r="K9" i="33" s="1"/>
  <c r="G12" i="33"/>
  <c r="K12" i="33" s="1"/>
  <c r="H12" i="33"/>
  <c r="G14" i="32"/>
  <c r="K14" i="32" s="1"/>
  <c r="G15" i="31" l="1"/>
  <c r="J9" i="31" s="1"/>
  <c r="L9" i="31" s="1"/>
  <c r="H14" i="33"/>
  <c r="G15" i="34"/>
  <c r="G14" i="33"/>
  <c r="K14" i="33" s="1"/>
  <c r="G15" i="32"/>
  <c r="J9" i="32" s="1"/>
  <c r="L9" i="32" s="1"/>
  <c r="J12" i="34" l="1"/>
  <c r="L12" i="34" s="1"/>
  <c r="J10" i="34"/>
  <c r="L10" i="34" s="1"/>
  <c r="J8" i="34"/>
  <c r="J13" i="34"/>
  <c r="L13" i="34" s="1"/>
  <c r="J11" i="34"/>
  <c r="L11" i="34" s="1"/>
  <c r="J9" i="34"/>
  <c r="L9" i="34" s="1"/>
  <c r="G15" i="33"/>
  <c r="J9" i="33" s="1"/>
  <c r="L9" i="33" s="1"/>
  <c r="J13" i="31"/>
  <c r="L13" i="31" s="1"/>
  <c r="J12" i="32"/>
  <c r="L12" i="32" s="1"/>
  <c r="J10" i="32"/>
  <c r="L10" i="32" s="1"/>
  <c r="J8" i="32"/>
  <c r="J11" i="32"/>
  <c r="L11" i="32" s="1"/>
  <c r="J13" i="32"/>
  <c r="L13" i="32" s="1"/>
  <c r="J12" i="31"/>
  <c r="L12" i="31" s="1"/>
  <c r="J10" i="31"/>
  <c r="L10" i="31" s="1"/>
  <c r="J8" i="31"/>
  <c r="L8" i="31" s="1"/>
  <c r="L14" i="31" s="1"/>
  <c r="L15" i="31" s="1"/>
  <c r="J11" i="31"/>
  <c r="L11" i="31" s="1"/>
  <c r="J14" i="31" l="1"/>
  <c r="J15" i="31" s="1"/>
  <c r="J14" i="34"/>
  <c r="J15" i="34" s="1"/>
  <c r="J14" i="32"/>
  <c r="J15" i="32" s="1"/>
  <c r="L8" i="32"/>
  <c r="L14" i="32" s="1"/>
  <c r="L8" i="34"/>
  <c r="J13" i="33"/>
  <c r="L13" i="33" s="1"/>
  <c r="J11" i="33"/>
  <c r="L11" i="33" s="1"/>
  <c r="J12" i="33"/>
  <c r="L12" i="33" s="1"/>
  <c r="J10" i="33"/>
  <c r="L10" i="33" s="1"/>
  <c r="J8" i="33"/>
  <c r="L14" i="34" l="1"/>
  <c r="L15" i="34" s="1"/>
  <c r="J14" i="33"/>
  <c r="J15" i="33" s="1"/>
  <c r="L8" i="33"/>
  <c r="L14" i="33" s="1"/>
  <c r="L15" i="32"/>
  <c r="L15" i="33" l="1"/>
</calcChain>
</file>

<file path=xl/sharedStrings.xml><?xml version="1.0" encoding="utf-8"?>
<sst xmlns="http://schemas.openxmlformats.org/spreadsheetml/2006/main" count="104" uniqueCount="38">
  <si>
    <t>Наименование поселений</t>
  </si>
  <si>
    <t xml:space="preserve"> Инкинское</t>
  </si>
  <si>
    <t xml:space="preserve"> Колпашевское</t>
  </si>
  <si>
    <t xml:space="preserve"> Новогоренское</t>
  </si>
  <si>
    <t xml:space="preserve"> Новоселовское</t>
  </si>
  <si>
    <t xml:space="preserve"> Саровское</t>
  </si>
  <si>
    <t xml:space="preserve"> Чажемтовское</t>
  </si>
  <si>
    <t>Итого по поселениям</t>
  </si>
  <si>
    <t>поселения (10% от контингента)</t>
  </si>
  <si>
    <t>Всем поселениям в феврале 2008 года необходимо внести изменения в бюджет, увеличив плановые поступления НДФЛ в сооветствии с данными гр.17,</t>
  </si>
  <si>
    <t>а также внести соответствующие изменения в поквартальную разбивку доходов и расходов на 2008 год, используя те же удельные веса поступлений НДФЛ, которые Вам были даны для разбивки планового назначения по НДФЛ на 2008 год</t>
  </si>
  <si>
    <t>поселения по дополн. нормативу ()</t>
  </si>
  <si>
    <t>в консолидированный бюджет области</t>
  </si>
  <si>
    <t>Всего в консолидированный бюджет района</t>
  </si>
  <si>
    <t xml:space="preserve">Консолидированный бюджет </t>
  </si>
  <si>
    <t>№ п.п.</t>
  </si>
  <si>
    <t xml:space="preserve"> Доля экономического показателя поселения в суммарном экономическом показателе всех поселений (%)                                          (гр3/итог гр3)</t>
  </si>
  <si>
    <t>Норматив отчислений в бюджеты поселений в соответствии с БК РФ                       (в % от контигента)</t>
  </si>
  <si>
    <t>(тыс. рублей)</t>
  </si>
  <si>
    <t xml:space="preserve">Экономический показатель, характеризующий налоговую базу - Фонд оплаты труда (Бнji)     </t>
  </si>
  <si>
    <t>муниципального района                      (15% от контигента)</t>
  </si>
  <si>
    <t>Таблица 6</t>
  </si>
  <si>
    <t xml:space="preserve">Расчет  НДФЛ в бюджеты поселений Колпашевского района на 2025 год        </t>
  </si>
  <si>
    <t xml:space="preserve">Прогноз поступлений налога на доходы физических лиц на 2025 год с территории всех поселений </t>
  </si>
  <si>
    <t>Прогноз поступлений НДФЛ на 2025 год в бюджет:</t>
  </si>
  <si>
    <t xml:space="preserve">Расчет  НДФЛ в бюджеты поселений Колпашевского района на 2026 год        </t>
  </si>
  <si>
    <t xml:space="preserve">Прогноз поступлений налога на доходы физических лиц на 2026 год с территории всех поселений </t>
  </si>
  <si>
    <t>Прогноз поступлений НДФЛ на 2026 год в бюджет:</t>
  </si>
  <si>
    <t xml:space="preserve">Расчет  НДФЛ в бюджеты поселений Колпашевского района на 2027 год        </t>
  </si>
  <si>
    <t>Прогноз поступлений НДФЛ на 2027 год в бюджет:</t>
  </si>
  <si>
    <t xml:space="preserve">Прогноз поступлений налога на доходы физических лиц на 2027 год с территории всех поселений </t>
  </si>
  <si>
    <t xml:space="preserve"> в  бюджет района по дополнительному нормативу отчислений (34,33% от контингента)</t>
  </si>
  <si>
    <t xml:space="preserve">Расчет  НДФЛ в бюджеты поселений Колпашевского района на 2028 год        </t>
  </si>
  <si>
    <t>Прогноз поступлений НДФЛ на 2028 год в бюджет:</t>
  </si>
  <si>
    <t xml:space="preserve">Прогноз поступлений налога на доходы физических лиц на 2028 год с территории всех поселений </t>
  </si>
  <si>
    <t xml:space="preserve"> в  бюджет района по дополнительному нормативу отчислений (38,14% от контингента)</t>
  </si>
  <si>
    <t xml:space="preserve"> в  бюджет района по дополнительному нормативу отчислений (39,27 % от контингента)</t>
  </si>
  <si>
    <t xml:space="preserve"> в  бюджет района по дополнительному нормативу отчислений (34,05 % от контингента)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</si>
</sst>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00000"/>
  </numFmts>
  <fonts count="8" x14ac:knownFonts="1">
    <font>
      <sz val="10"/>
      <name val="Arial Cyr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4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color rgb="FFFF000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/>
    <xf numFmtId="3" fontId="2" fillId="0" borderId="2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0" fontId="2" fillId="0" borderId="5" xfId="0" applyFont="1" applyFill="1" applyBorder="1" applyAlignment="1"/>
    <xf numFmtId="0" fontId="2" fillId="0" borderId="3" xfId="0" applyFont="1" applyBorder="1" applyAlignment="1">
      <alignment wrapText="1"/>
    </xf>
    <xf numFmtId="0" fontId="3" fillId="0" borderId="0" xfId="0" applyFont="1"/>
    <xf numFmtId="0" fontId="4" fillId="0" borderId="0" xfId="0" applyFont="1"/>
    <xf numFmtId="1" fontId="3" fillId="0" borderId="0" xfId="0" applyNumberFormat="1" applyFont="1"/>
    <xf numFmtId="0" fontId="5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5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/>
    <xf numFmtId="164" fontId="2" fillId="0" borderId="7" xfId="0" applyNumberFormat="1" applyFont="1" applyBorder="1" applyAlignment="1">
      <alignment horizontal="right"/>
    </xf>
    <xf numFmtId="0" fontId="3" fillId="0" borderId="0" xfId="0" applyFont="1" applyBorder="1"/>
    <xf numFmtId="164" fontId="2" fillId="0" borderId="0" xfId="0" applyNumberFormat="1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166" fontId="2" fillId="0" borderId="3" xfId="0" applyNumberFormat="1" applyFont="1" applyBorder="1" applyAlignment="1">
      <alignment horizontal="right"/>
    </xf>
    <xf numFmtId="0" fontId="5" fillId="0" borderId="0" xfId="0" applyFont="1" applyBorder="1"/>
    <xf numFmtId="166" fontId="2" fillId="0" borderId="0" xfId="0" applyNumberFormat="1" applyFont="1" applyBorder="1" applyAlignment="1">
      <alignment horizontal="right"/>
    </xf>
    <xf numFmtId="164" fontId="3" fillId="0" borderId="0" xfId="0" applyNumberFormat="1" applyFont="1"/>
    <xf numFmtId="164" fontId="3" fillId="0" borderId="0" xfId="0" applyNumberFormat="1" applyFont="1" applyBorder="1" applyAlignment="1">
      <alignment horizontal="right"/>
    </xf>
    <xf numFmtId="3" fontId="7" fillId="0" borderId="3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 textRotation="90" wrapText="1"/>
    </xf>
    <xf numFmtId="164" fontId="2" fillId="2" borderId="2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2" fillId="0" borderId="8" xfId="0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T24"/>
  <sheetViews>
    <sheetView tabSelected="1" workbookViewId="0">
      <selection activeCell="K14" sqref="K14"/>
    </sheetView>
  </sheetViews>
  <sheetFormatPr defaultRowHeight="12.75" x14ac:dyDescent="0.2"/>
  <cols>
    <col min="1" max="1" width="4.42578125" style="10" customWidth="1"/>
    <col min="2" max="2" width="21.85546875" style="10" customWidth="1"/>
    <col min="3" max="3" width="18" style="10" customWidth="1"/>
    <col min="4" max="4" width="17.140625" style="10" customWidth="1"/>
    <col min="5" max="5" width="16.28515625" style="10" customWidth="1"/>
    <col min="6" max="6" width="12.42578125" style="10" customWidth="1"/>
    <col min="7" max="7" width="10.28515625" style="10" customWidth="1"/>
    <col min="8" max="8" width="9.7109375" style="10" customWidth="1"/>
    <col min="9" max="9" width="6" style="10" hidden="1" customWidth="1"/>
    <col min="10" max="10" width="10.7109375" style="10" customWidth="1"/>
    <col min="11" max="11" width="12.5703125" style="10" customWidth="1"/>
    <col min="12" max="12" width="11" style="10" customWidth="1"/>
    <col min="13" max="13" width="13.5703125" style="25" customWidth="1"/>
    <col min="14" max="14" width="9.140625" style="25"/>
    <col min="15" max="16384" width="9.140625" style="10"/>
  </cols>
  <sheetData>
    <row r="1" spans="1:20" s="2" customFormat="1" ht="15.75" x14ac:dyDescent="0.25">
      <c r="L1" s="39" t="s">
        <v>21</v>
      </c>
      <c r="M1" s="28"/>
      <c r="N1" s="28"/>
    </row>
    <row r="2" spans="1:20" s="2" customFormat="1" ht="15.75" x14ac:dyDescent="0.25">
      <c r="M2" s="28"/>
      <c r="N2" s="28"/>
    </row>
    <row r="3" spans="1:20" s="13" customFormat="1" ht="18.75" x14ac:dyDescent="0.3">
      <c r="A3" s="44" t="s">
        <v>22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32"/>
      <c r="N3" s="32"/>
    </row>
    <row r="4" spans="1:20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45" t="s">
        <v>18</v>
      </c>
      <c r="L4" s="45"/>
    </row>
    <row r="5" spans="1:20" s="2" customFormat="1" ht="41.25" customHeight="1" x14ac:dyDescent="0.25">
      <c r="A5" s="46" t="s">
        <v>15</v>
      </c>
      <c r="B5" s="46" t="s">
        <v>0</v>
      </c>
      <c r="C5" s="46" t="s">
        <v>19</v>
      </c>
      <c r="D5" s="46" t="s">
        <v>16</v>
      </c>
      <c r="E5" s="46" t="s">
        <v>23</v>
      </c>
      <c r="F5" s="46" t="s">
        <v>17</v>
      </c>
      <c r="G5" s="48" t="s">
        <v>24</v>
      </c>
      <c r="H5" s="49"/>
      <c r="I5" s="49"/>
      <c r="J5" s="49"/>
      <c r="K5" s="49"/>
      <c r="L5" s="50"/>
      <c r="M5" s="28"/>
      <c r="N5" s="28"/>
      <c r="O5" s="28"/>
      <c r="P5" s="28"/>
      <c r="Q5" s="28"/>
      <c r="R5" s="28"/>
      <c r="S5" s="28"/>
      <c r="T5" s="28"/>
    </row>
    <row r="6" spans="1:20" s="2" customFormat="1" ht="116.25" customHeight="1" x14ac:dyDescent="0.25">
      <c r="A6" s="47"/>
      <c r="B6" s="47"/>
      <c r="C6" s="47"/>
      <c r="D6" s="47"/>
      <c r="E6" s="47"/>
      <c r="F6" s="47"/>
      <c r="G6" s="3" t="s">
        <v>12</v>
      </c>
      <c r="H6" s="3" t="s">
        <v>8</v>
      </c>
      <c r="I6" s="3" t="s">
        <v>11</v>
      </c>
      <c r="J6" s="3" t="s">
        <v>20</v>
      </c>
      <c r="K6" s="37" t="s">
        <v>31</v>
      </c>
      <c r="L6" s="4" t="s">
        <v>13</v>
      </c>
      <c r="M6" s="28"/>
      <c r="N6" s="28"/>
      <c r="O6" s="28"/>
      <c r="P6" s="28"/>
      <c r="Q6" s="28"/>
      <c r="R6" s="28"/>
      <c r="S6" s="28"/>
      <c r="T6" s="28"/>
    </row>
    <row r="7" spans="1:20" s="19" customFormat="1" ht="14.25" customHeight="1" x14ac:dyDescent="0.25">
      <c r="A7" s="17">
        <v>1</v>
      </c>
      <c r="B7" s="17">
        <v>2</v>
      </c>
      <c r="C7" s="18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/>
      <c r="J7" s="17">
        <v>9</v>
      </c>
      <c r="K7" s="17">
        <v>10</v>
      </c>
      <c r="L7" s="22">
        <v>11</v>
      </c>
      <c r="M7" s="33"/>
      <c r="N7" s="29"/>
      <c r="O7" s="29"/>
      <c r="P7" s="29"/>
      <c r="Q7" s="29"/>
      <c r="R7" s="29"/>
      <c r="S7" s="29"/>
      <c r="T7" s="29"/>
    </row>
    <row r="8" spans="1:20" ht="15.75" x14ac:dyDescent="0.25">
      <c r="A8" s="14">
        <v>1</v>
      </c>
      <c r="B8" s="5" t="s">
        <v>1</v>
      </c>
      <c r="C8" s="16">
        <v>68809.2</v>
      </c>
      <c r="D8" s="31">
        <f>C8/C15</f>
        <v>1.0896759580213491E-2</v>
      </c>
      <c r="E8" s="20"/>
      <c r="F8" s="7">
        <v>10</v>
      </c>
      <c r="G8" s="21">
        <f>E15*D8</f>
        <v>9813.5388625674605</v>
      </c>
      <c r="H8" s="16">
        <f>E15*D8*F8/100</f>
        <v>981.35388625674602</v>
      </c>
      <c r="I8" s="23">
        <v>0</v>
      </c>
      <c r="J8" s="21">
        <f>G15*D8*0.15</f>
        <v>1472.030829385119</v>
      </c>
      <c r="K8" s="21">
        <f>G8*0.3433</f>
        <v>3368.987891519409</v>
      </c>
      <c r="L8" s="16">
        <f>H8+J8+K8</f>
        <v>5822.3726071612746</v>
      </c>
      <c r="M8" s="33"/>
      <c r="N8" s="26"/>
      <c r="O8" s="25"/>
      <c r="P8" s="25"/>
      <c r="Q8" s="25"/>
      <c r="R8" s="25"/>
      <c r="S8" s="25"/>
      <c r="T8" s="25"/>
    </row>
    <row r="9" spans="1:20" s="11" customFormat="1" ht="15.75" x14ac:dyDescent="0.25">
      <c r="A9" s="14">
        <v>2</v>
      </c>
      <c r="B9" s="5" t="s">
        <v>2</v>
      </c>
      <c r="C9" s="16">
        <v>5275183.5999999996</v>
      </c>
      <c r="D9" s="31">
        <f>C9/C15</f>
        <v>0.83538839909031193</v>
      </c>
      <c r="E9" s="20"/>
      <c r="F9" s="7">
        <v>10</v>
      </c>
      <c r="G9" s="21">
        <f>E15*D9</f>
        <v>752344.4432689019</v>
      </c>
      <c r="H9" s="16">
        <f>E15*D9*F9/100</f>
        <v>75234.444326890181</v>
      </c>
      <c r="I9" s="6">
        <v>0</v>
      </c>
      <c r="J9" s="21">
        <f>G15*D9*0.15</f>
        <v>112851.66649033528</v>
      </c>
      <c r="K9" s="21">
        <f t="shared" ref="K9:K13" si="0">G9*0.3433</f>
        <v>258279.847374214</v>
      </c>
      <c r="L9" s="38">
        <f>H9+J9+K9</f>
        <v>446365.95819143951</v>
      </c>
      <c r="M9" s="35"/>
      <c r="N9" s="26"/>
      <c r="O9" s="30"/>
      <c r="P9" s="30"/>
      <c r="Q9" s="30"/>
      <c r="R9" s="30"/>
      <c r="S9" s="30"/>
      <c r="T9" s="30"/>
    </row>
    <row r="10" spans="1:20" ht="15.75" x14ac:dyDescent="0.25">
      <c r="A10" s="14">
        <v>3</v>
      </c>
      <c r="B10" s="8" t="s">
        <v>3</v>
      </c>
      <c r="C10" s="16">
        <v>38099.1</v>
      </c>
      <c r="D10" s="31">
        <f>C10/C15</f>
        <v>6.0334480407054844E-3</v>
      </c>
      <c r="E10" s="20"/>
      <c r="F10" s="7">
        <v>10</v>
      </c>
      <c r="G10" s="21">
        <f>E15*D10</f>
        <v>5433.6774512542497</v>
      </c>
      <c r="H10" s="16">
        <f>E15*D10*F10/100</f>
        <v>543.36774512542502</v>
      </c>
      <c r="I10" s="23"/>
      <c r="J10" s="21">
        <f>G15*D10*0.15</f>
        <v>815.05161768813741</v>
      </c>
      <c r="K10" s="21">
        <f t="shared" si="0"/>
        <v>1865.3814690155839</v>
      </c>
      <c r="L10" s="16">
        <f t="shared" ref="L10:L12" si="1">H10+J10+K10</f>
        <v>3223.8008318291463</v>
      </c>
      <c r="M10" s="33"/>
      <c r="N10" s="26"/>
      <c r="O10" s="25"/>
      <c r="P10" s="25"/>
      <c r="Q10" s="25"/>
      <c r="R10" s="25"/>
      <c r="S10" s="25"/>
      <c r="T10" s="25"/>
    </row>
    <row r="11" spans="1:20" ht="15.75" x14ac:dyDescent="0.25">
      <c r="A11" s="14">
        <v>4</v>
      </c>
      <c r="B11" s="5" t="s">
        <v>4</v>
      </c>
      <c r="C11" s="16">
        <v>104630</v>
      </c>
      <c r="D11" s="31">
        <f>C11/C15</f>
        <v>1.6569411574000825E-2</v>
      </c>
      <c r="E11" s="20"/>
      <c r="F11" s="7">
        <v>10</v>
      </c>
      <c r="G11" s="21">
        <f>E15*D11</f>
        <v>14922.286136017181</v>
      </c>
      <c r="H11" s="16">
        <f>E15*D11*F11/100</f>
        <v>1492.2286136017181</v>
      </c>
      <c r="I11" s="23"/>
      <c r="J11" s="21">
        <f>G15*D11*0.15</f>
        <v>2238.342920402577</v>
      </c>
      <c r="K11" s="21">
        <f t="shared" si="0"/>
        <v>5122.8208304946984</v>
      </c>
      <c r="L11" s="16">
        <f t="shared" si="1"/>
        <v>8853.3923644989936</v>
      </c>
      <c r="M11" s="33"/>
      <c r="N11" s="26"/>
      <c r="O11" s="25"/>
      <c r="P11" s="25"/>
      <c r="Q11" s="25"/>
      <c r="R11" s="25"/>
      <c r="S11" s="25"/>
      <c r="T11" s="25"/>
    </row>
    <row r="12" spans="1:20" ht="15" customHeight="1" x14ac:dyDescent="0.25">
      <c r="A12" s="14">
        <v>5</v>
      </c>
      <c r="B12" s="5" t="s">
        <v>5</v>
      </c>
      <c r="C12" s="16">
        <v>54286.9</v>
      </c>
      <c r="D12" s="31">
        <f>C12/C15</f>
        <v>8.5969797302554284E-3</v>
      </c>
      <c r="E12" s="20"/>
      <c r="F12" s="7">
        <v>10</v>
      </c>
      <c r="G12" s="21">
        <f>E15*D12</f>
        <v>7742.374608022089</v>
      </c>
      <c r="H12" s="16">
        <f>E15*D12*F12/100</f>
        <v>774.23746080220894</v>
      </c>
      <c r="I12" s="23"/>
      <c r="J12" s="21">
        <f>G15*D12*0.15</f>
        <v>1161.3561912033133</v>
      </c>
      <c r="K12" s="21">
        <f t="shared" si="0"/>
        <v>2657.9572029339829</v>
      </c>
      <c r="L12" s="16">
        <f t="shared" si="1"/>
        <v>4593.5508549395054</v>
      </c>
      <c r="M12" s="33"/>
      <c r="N12" s="26"/>
      <c r="O12" s="25"/>
      <c r="P12" s="25"/>
      <c r="Q12" s="25"/>
      <c r="R12" s="25"/>
      <c r="S12" s="25"/>
      <c r="T12" s="25"/>
    </row>
    <row r="13" spans="1:20" ht="15.75" x14ac:dyDescent="0.25">
      <c r="A13" s="15">
        <v>6</v>
      </c>
      <c r="B13" s="5" t="s">
        <v>6</v>
      </c>
      <c r="C13" s="24">
        <v>773639.1</v>
      </c>
      <c r="D13" s="31">
        <f>C13/C15</f>
        <v>0.12251500198451287</v>
      </c>
      <c r="E13" s="20"/>
      <c r="F13" s="7">
        <v>10</v>
      </c>
      <c r="G13" s="21">
        <f>E15*D13</f>
        <v>110336.07967323721</v>
      </c>
      <c r="H13" s="16">
        <f>E15*D13*F13/100</f>
        <v>11033.607967323722</v>
      </c>
      <c r="I13" s="23">
        <v>0</v>
      </c>
      <c r="J13" s="21">
        <f>G15*D13*0.15</f>
        <v>16550.411950985581</v>
      </c>
      <c r="K13" s="21">
        <f t="shared" si="0"/>
        <v>37878.376151822333</v>
      </c>
      <c r="L13" s="16">
        <f>H13+J13+K13</f>
        <v>65462.396070131639</v>
      </c>
      <c r="M13" s="33"/>
      <c r="N13" s="26"/>
      <c r="O13" s="25"/>
      <c r="P13" s="25"/>
      <c r="Q13" s="25"/>
      <c r="R13" s="25"/>
      <c r="S13" s="25"/>
      <c r="T13" s="25"/>
    </row>
    <row r="14" spans="1:20" ht="15.75" x14ac:dyDescent="0.25">
      <c r="A14" s="15"/>
      <c r="B14" s="5" t="s">
        <v>7</v>
      </c>
      <c r="C14" s="16">
        <f>SUM(C8:C13)</f>
        <v>6314647.8999999994</v>
      </c>
      <c r="D14" s="31">
        <f>C14/C15</f>
        <v>1</v>
      </c>
      <c r="E14" s="20"/>
      <c r="F14" s="7">
        <v>10</v>
      </c>
      <c r="G14" s="16">
        <f>SUM(G8:G13)</f>
        <v>900592.4</v>
      </c>
      <c r="H14" s="16">
        <f>SUM(H8:H13)</f>
        <v>90059.24</v>
      </c>
      <c r="I14" s="6">
        <v>0</v>
      </c>
      <c r="J14" s="16">
        <f>SUM(J8:J13)</f>
        <v>135088.85999999999</v>
      </c>
      <c r="K14" s="21">
        <f>G14*0.3433</f>
        <v>309173.37092000002</v>
      </c>
      <c r="L14" s="16">
        <f>SUM(L8:L13)</f>
        <v>534321.47092000011</v>
      </c>
      <c r="M14" s="26"/>
      <c r="N14" s="26"/>
      <c r="O14" s="25"/>
      <c r="P14" s="25"/>
      <c r="Q14" s="25"/>
      <c r="R14" s="25"/>
      <c r="S14" s="25"/>
      <c r="T14" s="25"/>
    </row>
    <row r="15" spans="1:20" ht="30" customHeight="1" x14ac:dyDescent="0.25">
      <c r="A15" s="14"/>
      <c r="B15" s="9" t="s">
        <v>14</v>
      </c>
      <c r="C15" s="16">
        <f>C14</f>
        <v>6314647.8999999994</v>
      </c>
      <c r="D15" s="7"/>
      <c r="E15" s="16">
        <v>900592.4</v>
      </c>
      <c r="F15" s="21"/>
      <c r="G15" s="21">
        <f>G14</f>
        <v>900592.4</v>
      </c>
      <c r="H15" s="7"/>
      <c r="I15" s="7"/>
      <c r="J15" s="16">
        <f>H14+J14</f>
        <v>225148.09999999998</v>
      </c>
      <c r="K15" s="36"/>
      <c r="L15" s="16">
        <f>L14</f>
        <v>534321.47092000011</v>
      </c>
    </row>
    <row r="16" spans="1:20" x14ac:dyDescent="0.2">
      <c r="G16" s="12"/>
    </row>
    <row r="17" spans="1:12" hidden="1" x14ac:dyDescent="0.2">
      <c r="B17" s="1" t="s">
        <v>9</v>
      </c>
    </row>
    <row r="18" spans="1:12" ht="24" hidden="1" customHeight="1" x14ac:dyDescent="0.2">
      <c r="B18" s="42" t="s">
        <v>10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 ht="33" customHeight="1" x14ac:dyDescent="0.25">
      <c r="A19" s="2"/>
      <c r="B19" s="2"/>
      <c r="C19" s="2"/>
      <c r="D19" s="2"/>
      <c r="E19" s="2"/>
      <c r="F19" s="2"/>
      <c r="G19" s="2"/>
      <c r="H19" s="27"/>
      <c r="I19" s="2"/>
      <c r="J19" s="27"/>
      <c r="K19" s="27"/>
      <c r="L19" s="27"/>
    </row>
    <row r="20" spans="1:12" ht="15.75" x14ac:dyDescent="0.25">
      <c r="A20" s="2"/>
      <c r="K20" s="43"/>
      <c r="L20" s="43"/>
    </row>
    <row r="21" spans="1:12" ht="15.75" x14ac:dyDescent="0.25">
      <c r="C21" s="33"/>
    </row>
    <row r="22" spans="1:12" ht="15.75" x14ac:dyDescent="0.25">
      <c r="C22" s="26"/>
      <c r="E22" s="34"/>
    </row>
    <row r="23" spans="1:12" ht="15.75" x14ac:dyDescent="0.25">
      <c r="C23" s="26"/>
      <c r="D23" s="34"/>
    </row>
    <row r="24" spans="1:12" ht="15.75" x14ac:dyDescent="0.25">
      <c r="C24" s="33"/>
    </row>
  </sheetData>
  <mergeCells count="11">
    <mergeCell ref="B18:L18"/>
    <mergeCell ref="K20:L20"/>
    <mergeCell ref="A3:L3"/>
    <mergeCell ref="K4:L4"/>
    <mergeCell ref="A5:A6"/>
    <mergeCell ref="B5:B6"/>
    <mergeCell ref="C5:C6"/>
    <mergeCell ref="D5:D6"/>
    <mergeCell ref="E5:E6"/>
    <mergeCell ref="F5:F6"/>
    <mergeCell ref="G5:L5"/>
  </mergeCells>
  <pageMargins left="0.3" right="0.17" top="0.98425196850393704" bottom="0.53" header="0.51181102362204722" footer="0.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T24"/>
  <sheetViews>
    <sheetView workbookViewId="0">
      <selection activeCell="K14" sqref="K14"/>
    </sheetView>
  </sheetViews>
  <sheetFormatPr defaultRowHeight="12.75" x14ac:dyDescent="0.2"/>
  <cols>
    <col min="1" max="1" width="4.42578125" style="10" customWidth="1"/>
    <col min="2" max="2" width="21.85546875" style="10" customWidth="1"/>
    <col min="3" max="3" width="18" style="10" customWidth="1"/>
    <col min="4" max="4" width="17.140625" style="10" customWidth="1"/>
    <col min="5" max="5" width="16.28515625" style="10" customWidth="1"/>
    <col min="6" max="6" width="12.42578125" style="10" customWidth="1"/>
    <col min="7" max="7" width="11.5703125" style="10" customWidth="1"/>
    <col min="8" max="8" width="10.7109375" style="10" customWidth="1"/>
    <col min="9" max="9" width="6" style="10" hidden="1" customWidth="1"/>
    <col min="10" max="10" width="10.7109375" style="10" customWidth="1"/>
    <col min="11" max="11" width="12.5703125" style="10" customWidth="1"/>
    <col min="12" max="12" width="11" style="10" customWidth="1"/>
    <col min="13" max="13" width="13.5703125" style="25" customWidth="1"/>
    <col min="14" max="14" width="9.140625" style="25"/>
    <col min="15" max="16384" width="9.140625" style="10"/>
  </cols>
  <sheetData>
    <row r="1" spans="1:20" s="2" customFormat="1" ht="15.75" x14ac:dyDescent="0.25">
      <c r="L1" s="39" t="s">
        <v>21</v>
      </c>
      <c r="M1" s="28"/>
      <c r="N1" s="28"/>
    </row>
    <row r="2" spans="1:20" s="2" customFormat="1" ht="15.75" x14ac:dyDescent="0.25">
      <c r="M2" s="28"/>
      <c r="N2" s="28"/>
    </row>
    <row r="3" spans="1:20" s="13" customFormat="1" ht="18.75" x14ac:dyDescent="0.3">
      <c r="A3" s="44" t="s">
        <v>25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32"/>
      <c r="N3" s="32"/>
    </row>
    <row r="4" spans="1:20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45" t="s">
        <v>18</v>
      </c>
      <c r="L4" s="45"/>
    </row>
    <row r="5" spans="1:20" s="2" customFormat="1" ht="41.25" customHeight="1" x14ac:dyDescent="0.25">
      <c r="A5" s="46" t="s">
        <v>15</v>
      </c>
      <c r="B5" s="46" t="s">
        <v>0</v>
      </c>
      <c r="C5" s="46" t="s">
        <v>19</v>
      </c>
      <c r="D5" s="46" t="s">
        <v>16</v>
      </c>
      <c r="E5" s="46" t="s">
        <v>26</v>
      </c>
      <c r="F5" s="46" t="s">
        <v>17</v>
      </c>
      <c r="G5" s="48" t="s">
        <v>27</v>
      </c>
      <c r="H5" s="49"/>
      <c r="I5" s="49"/>
      <c r="J5" s="49"/>
      <c r="K5" s="49"/>
      <c r="L5" s="50"/>
      <c r="M5" s="28"/>
      <c r="N5" s="28"/>
      <c r="O5" s="28"/>
      <c r="P5" s="28"/>
      <c r="Q5" s="28"/>
      <c r="R5" s="28"/>
      <c r="S5" s="28"/>
      <c r="T5" s="28"/>
    </row>
    <row r="6" spans="1:20" s="2" customFormat="1" ht="116.25" customHeight="1" x14ac:dyDescent="0.25">
      <c r="A6" s="47"/>
      <c r="B6" s="47"/>
      <c r="C6" s="47"/>
      <c r="D6" s="47"/>
      <c r="E6" s="47"/>
      <c r="F6" s="47"/>
      <c r="G6" s="3" t="s">
        <v>12</v>
      </c>
      <c r="H6" s="3" t="s">
        <v>8</v>
      </c>
      <c r="I6" s="3" t="s">
        <v>11</v>
      </c>
      <c r="J6" s="3" t="s">
        <v>20</v>
      </c>
      <c r="K6" s="37" t="s">
        <v>35</v>
      </c>
      <c r="L6" s="4" t="s">
        <v>13</v>
      </c>
      <c r="M6" s="28"/>
      <c r="N6" s="28"/>
      <c r="O6" s="28"/>
      <c r="P6" s="28"/>
      <c r="Q6" s="28"/>
      <c r="R6" s="28"/>
      <c r="S6" s="28"/>
      <c r="T6" s="28"/>
    </row>
    <row r="7" spans="1:20" s="19" customFormat="1" ht="14.25" customHeight="1" x14ac:dyDescent="0.25">
      <c r="A7" s="17">
        <v>1</v>
      </c>
      <c r="B7" s="17">
        <v>2</v>
      </c>
      <c r="C7" s="18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/>
      <c r="J7" s="17">
        <v>9</v>
      </c>
      <c r="K7" s="17">
        <v>10</v>
      </c>
      <c r="L7" s="22">
        <v>11</v>
      </c>
      <c r="M7" s="33"/>
      <c r="N7" s="29"/>
      <c r="O7" s="29"/>
      <c r="P7" s="29"/>
      <c r="Q7" s="29"/>
      <c r="R7" s="29"/>
      <c r="S7" s="29"/>
      <c r="T7" s="29"/>
    </row>
    <row r="8" spans="1:20" ht="15.75" x14ac:dyDescent="0.25">
      <c r="A8" s="14">
        <v>1</v>
      </c>
      <c r="B8" s="5" t="s">
        <v>1</v>
      </c>
      <c r="C8" s="16">
        <v>68809.2</v>
      </c>
      <c r="D8" s="31">
        <f>C8/C15</f>
        <v>1.0896759580213491E-2</v>
      </c>
      <c r="E8" s="20"/>
      <c r="F8" s="7">
        <v>10</v>
      </c>
      <c r="G8" s="21">
        <f>E15*D8</f>
        <v>10677.129942494497</v>
      </c>
      <c r="H8" s="16">
        <f>E15*D8*F8/100</f>
        <v>1067.7129942494496</v>
      </c>
      <c r="I8" s="23">
        <v>0</v>
      </c>
      <c r="J8" s="21">
        <f>G15*D8*0.15</f>
        <v>1601.5694913741747</v>
      </c>
      <c r="K8" s="21">
        <f t="shared" ref="K8:K14" si="0">G8*0.3814</f>
        <v>4072.2573600674014</v>
      </c>
      <c r="L8" s="16">
        <f>H8+J8+K8</f>
        <v>6741.5398456910261</v>
      </c>
      <c r="M8" s="33"/>
      <c r="N8" s="26"/>
      <c r="O8" s="25"/>
      <c r="P8" s="25"/>
      <c r="Q8" s="25"/>
      <c r="R8" s="25"/>
      <c r="S8" s="25"/>
      <c r="T8" s="25"/>
    </row>
    <row r="9" spans="1:20" s="11" customFormat="1" ht="15.75" x14ac:dyDescent="0.25">
      <c r="A9" s="14">
        <v>2</v>
      </c>
      <c r="B9" s="5" t="s">
        <v>2</v>
      </c>
      <c r="C9" s="16">
        <v>5275183.5999999996</v>
      </c>
      <c r="D9" s="31">
        <f>C9/C15</f>
        <v>0.83538839909031193</v>
      </c>
      <c r="E9" s="20"/>
      <c r="F9" s="7">
        <v>10</v>
      </c>
      <c r="G9" s="21">
        <f>E15*D9</f>
        <v>818550.72821244714</v>
      </c>
      <c r="H9" s="16">
        <f>E15*D9*F9/100</f>
        <v>81855.072821244714</v>
      </c>
      <c r="I9" s="6">
        <v>0</v>
      </c>
      <c r="J9" s="21">
        <f>G15*D9*0.15</f>
        <v>122782.60923186709</v>
      </c>
      <c r="K9" s="21">
        <f t="shared" si="0"/>
        <v>312195.24774022738</v>
      </c>
      <c r="L9" s="38">
        <f>H9+J9+K9</f>
        <v>516832.92979333916</v>
      </c>
      <c r="M9" s="35"/>
      <c r="N9" s="26"/>
      <c r="O9" s="30"/>
      <c r="P9" s="30"/>
      <c r="Q9" s="30"/>
      <c r="R9" s="30"/>
      <c r="S9" s="30"/>
      <c r="T9" s="30"/>
    </row>
    <row r="10" spans="1:20" ht="15.75" x14ac:dyDescent="0.25">
      <c r="A10" s="14">
        <v>3</v>
      </c>
      <c r="B10" s="8" t="s">
        <v>3</v>
      </c>
      <c r="C10" s="16">
        <v>38099.1</v>
      </c>
      <c r="D10" s="31">
        <f>C10/C15</f>
        <v>6.0334480407054844E-3</v>
      </c>
      <c r="E10" s="20"/>
      <c r="F10" s="7">
        <v>10</v>
      </c>
      <c r="G10" s="21">
        <f>E15*D10</f>
        <v>5911.8408787210446</v>
      </c>
      <c r="H10" s="16">
        <f>E15*D10*F10/100</f>
        <v>591.18408787210444</v>
      </c>
      <c r="I10" s="23"/>
      <c r="J10" s="21">
        <f>G15*D10*0.15</f>
        <v>886.77613180815683</v>
      </c>
      <c r="K10" s="21">
        <f t="shared" si="0"/>
        <v>2254.7761111442064</v>
      </c>
      <c r="L10" s="16">
        <f>H10+J10+K10</f>
        <v>3732.7363308244676</v>
      </c>
      <c r="M10" s="33"/>
      <c r="N10" s="26"/>
      <c r="O10" s="25"/>
      <c r="P10" s="25"/>
      <c r="Q10" s="25"/>
      <c r="R10" s="25"/>
      <c r="S10" s="25"/>
      <c r="T10" s="25"/>
    </row>
    <row r="11" spans="1:20" ht="15.75" x14ac:dyDescent="0.25">
      <c r="A11" s="14">
        <v>4</v>
      </c>
      <c r="B11" s="5" t="s">
        <v>4</v>
      </c>
      <c r="C11" s="16">
        <v>104630</v>
      </c>
      <c r="D11" s="31">
        <f>C11/C15</f>
        <v>1.6569411574000825E-2</v>
      </c>
      <c r="E11" s="20"/>
      <c r="F11" s="7">
        <v>10</v>
      </c>
      <c r="G11" s="21">
        <f>E15*D11</f>
        <v>16235.446799021052</v>
      </c>
      <c r="H11" s="16">
        <f>E15*D11*F11/100</f>
        <v>1623.5446799021051</v>
      </c>
      <c r="I11" s="23"/>
      <c r="J11" s="21">
        <f>G15*D11*0.15</f>
        <v>2435.3170198531579</v>
      </c>
      <c r="K11" s="21">
        <f t="shared" si="0"/>
        <v>6192.1994091466295</v>
      </c>
      <c r="L11" s="16">
        <f t="shared" ref="L11:L12" si="1">H11+J11+K11</f>
        <v>10251.061108901893</v>
      </c>
      <c r="M11" s="33"/>
      <c r="N11" s="26"/>
      <c r="O11" s="25"/>
      <c r="P11" s="25"/>
      <c r="Q11" s="25"/>
      <c r="R11" s="25"/>
      <c r="S11" s="25"/>
      <c r="T11" s="25"/>
    </row>
    <row r="12" spans="1:20" ht="15" customHeight="1" x14ac:dyDescent="0.25">
      <c r="A12" s="14">
        <v>5</v>
      </c>
      <c r="B12" s="5" t="s">
        <v>5</v>
      </c>
      <c r="C12" s="16">
        <v>54286.9</v>
      </c>
      <c r="D12" s="31">
        <f>C12/C15</f>
        <v>8.5969797302554284E-3</v>
      </c>
      <c r="E12" s="20"/>
      <c r="F12" s="7">
        <v>10</v>
      </c>
      <c r="G12" s="21">
        <f>E15*D12</f>
        <v>8423.703305302266</v>
      </c>
      <c r="H12" s="16">
        <f>E15*D12*F12/100</f>
        <v>842.37033053022662</v>
      </c>
      <c r="I12" s="23"/>
      <c r="J12" s="21">
        <f>G15*D12*0.15</f>
        <v>1263.5554957953398</v>
      </c>
      <c r="K12" s="21">
        <f t="shared" si="0"/>
        <v>3212.8004406422842</v>
      </c>
      <c r="L12" s="16">
        <f t="shared" si="1"/>
        <v>5318.7262669678512</v>
      </c>
      <c r="M12" s="33"/>
      <c r="N12" s="26"/>
      <c r="O12" s="25"/>
      <c r="P12" s="25"/>
      <c r="Q12" s="25"/>
      <c r="R12" s="25"/>
      <c r="S12" s="25"/>
      <c r="T12" s="25"/>
    </row>
    <row r="13" spans="1:20" ht="15.75" x14ac:dyDescent="0.25">
      <c r="A13" s="15">
        <v>6</v>
      </c>
      <c r="B13" s="5" t="s">
        <v>6</v>
      </c>
      <c r="C13" s="24">
        <v>773639.1</v>
      </c>
      <c r="D13" s="31">
        <f>C13/C15</f>
        <v>0.12251500198451287</v>
      </c>
      <c r="E13" s="20"/>
      <c r="F13" s="7">
        <v>10</v>
      </c>
      <c r="G13" s="21">
        <f>E15*D13</f>
        <v>120045.65086201402</v>
      </c>
      <c r="H13" s="16">
        <f>E15*D13*F13/100</f>
        <v>12004.565086201401</v>
      </c>
      <c r="I13" s="23">
        <v>0</v>
      </c>
      <c r="J13" s="21">
        <f>G15*D13*0.15</f>
        <v>18006.847629302105</v>
      </c>
      <c r="K13" s="21">
        <f t="shared" si="0"/>
        <v>45785.411238772147</v>
      </c>
      <c r="L13" s="16">
        <f>H13+J13+K13</f>
        <v>75796.823954275649</v>
      </c>
      <c r="M13" s="33"/>
      <c r="N13" s="26"/>
      <c r="O13" s="25"/>
      <c r="P13" s="25"/>
      <c r="Q13" s="25"/>
      <c r="R13" s="25"/>
      <c r="S13" s="25"/>
      <c r="T13" s="25"/>
    </row>
    <row r="14" spans="1:20" ht="15.75" x14ac:dyDescent="0.25">
      <c r="A14" s="15"/>
      <c r="B14" s="5" t="s">
        <v>7</v>
      </c>
      <c r="C14" s="38">
        <f>SUM(C8:C13)</f>
        <v>6314647.8999999994</v>
      </c>
      <c r="D14" s="31">
        <f>C14/C15</f>
        <v>1</v>
      </c>
      <c r="E14" s="20"/>
      <c r="F14" s="7">
        <v>10</v>
      </c>
      <c r="G14" s="16">
        <f>SUM(G8:G13)</f>
        <v>979844.50000000012</v>
      </c>
      <c r="H14" s="16">
        <f>SUM(H8:H13)</f>
        <v>97984.45</v>
      </c>
      <c r="I14" s="6">
        <v>0</v>
      </c>
      <c r="J14" s="16">
        <f>SUM(J8:J13)</f>
        <v>146976.67500000002</v>
      </c>
      <c r="K14" s="21">
        <f t="shared" si="0"/>
        <v>373712.69230000005</v>
      </c>
      <c r="L14" s="16">
        <f>SUM(L8:L13)</f>
        <v>618673.8173</v>
      </c>
      <c r="M14" s="26"/>
      <c r="N14" s="26"/>
      <c r="O14" s="25"/>
      <c r="P14" s="25"/>
      <c r="Q14" s="25"/>
      <c r="R14" s="25"/>
      <c r="S14" s="25"/>
      <c r="T14" s="25"/>
    </row>
    <row r="15" spans="1:20" ht="30" customHeight="1" x14ac:dyDescent="0.25">
      <c r="A15" s="14"/>
      <c r="B15" s="9" t="s">
        <v>14</v>
      </c>
      <c r="C15" s="38">
        <f>C14</f>
        <v>6314647.8999999994</v>
      </c>
      <c r="D15" s="7"/>
      <c r="E15" s="16">
        <v>979844.5</v>
      </c>
      <c r="F15" s="21"/>
      <c r="G15" s="21">
        <f>G14</f>
        <v>979844.50000000012</v>
      </c>
      <c r="H15" s="7"/>
      <c r="I15" s="7"/>
      <c r="J15" s="16">
        <f>H14+J14</f>
        <v>244961.125</v>
      </c>
      <c r="K15" s="36"/>
      <c r="L15" s="16">
        <f>L14</f>
        <v>618673.8173</v>
      </c>
    </row>
    <row r="16" spans="1:20" x14ac:dyDescent="0.2">
      <c r="G16" s="12"/>
    </row>
    <row r="17" spans="1:12" hidden="1" x14ac:dyDescent="0.2">
      <c r="B17" s="1" t="s">
        <v>9</v>
      </c>
    </row>
    <row r="18" spans="1:12" ht="24" hidden="1" customHeight="1" x14ac:dyDescent="0.2">
      <c r="B18" s="42" t="s">
        <v>10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 ht="33" customHeight="1" x14ac:dyDescent="0.25">
      <c r="A19" s="2"/>
      <c r="B19" s="2"/>
      <c r="C19" s="2"/>
      <c r="D19" s="2"/>
      <c r="E19" s="2"/>
      <c r="F19" s="2"/>
      <c r="G19" s="2"/>
      <c r="H19" s="27"/>
      <c r="I19" s="2"/>
      <c r="J19" s="27"/>
      <c r="K19" s="27"/>
      <c r="L19" s="27"/>
    </row>
    <row r="20" spans="1:12" ht="15.75" x14ac:dyDescent="0.25">
      <c r="A20" s="2"/>
      <c r="K20" s="43"/>
      <c r="L20" s="43"/>
    </row>
    <row r="21" spans="1:12" ht="15.75" x14ac:dyDescent="0.25">
      <c r="C21" s="33"/>
    </row>
    <row r="22" spans="1:12" ht="15.75" x14ac:dyDescent="0.25">
      <c r="C22" s="26"/>
      <c r="E22" s="34"/>
    </row>
    <row r="23" spans="1:12" ht="15.75" x14ac:dyDescent="0.25">
      <c r="C23" s="26"/>
      <c r="D23" s="34"/>
    </row>
    <row r="24" spans="1:12" ht="15.75" x14ac:dyDescent="0.25">
      <c r="C24" s="33"/>
    </row>
  </sheetData>
  <mergeCells count="11">
    <mergeCell ref="B18:L18"/>
    <mergeCell ref="K20:L20"/>
    <mergeCell ref="A3:L3"/>
    <mergeCell ref="K4:L4"/>
    <mergeCell ref="A5:A6"/>
    <mergeCell ref="B5:B6"/>
    <mergeCell ref="C5:C6"/>
    <mergeCell ref="D5:D6"/>
    <mergeCell ref="E5:E6"/>
    <mergeCell ref="F5:F6"/>
    <mergeCell ref="G5:L5"/>
  </mergeCells>
  <pageMargins left="0.31496062992125984" right="0.15748031496062992" top="0.98425196850393704" bottom="0.51181102362204722" header="0.51181102362204722" footer="0.39370078740157483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T24"/>
  <sheetViews>
    <sheetView workbookViewId="0">
      <selection activeCell="H14" sqref="H14"/>
    </sheetView>
  </sheetViews>
  <sheetFormatPr defaultRowHeight="12.75" x14ac:dyDescent="0.2"/>
  <cols>
    <col min="1" max="1" width="4.42578125" style="10" customWidth="1"/>
    <col min="2" max="2" width="21.85546875" style="10" customWidth="1"/>
    <col min="3" max="3" width="18" style="10" customWidth="1"/>
    <col min="4" max="4" width="17.140625" style="10" customWidth="1"/>
    <col min="5" max="5" width="16.28515625" style="10" customWidth="1"/>
    <col min="6" max="6" width="12.42578125" style="10" customWidth="1"/>
    <col min="7" max="7" width="11.7109375" style="10" customWidth="1"/>
    <col min="8" max="8" width="10.42578125" style="10" customWidth="1"/>
    <col min="9" max="9" width="6" style="10" hidden="1" customWidth="1"/>
    <col min="10" max="10" width="10.7109375" style="10" customWidth="1"/>
    <col min="11" max="11" width="12.5703125" style="10" customWidth="1"/>
    <col min="12" max="12" width="11" style="10" customWidth="1"/>
    <col min="13" max="13" width="13.5703125" style="25" customWidth="1"/>
    <col min="14" max="14" width="9.140625" style="25"/>
    <col min="15" max="16384" width="9.140625" style="10"/>
  </cols>
  <sheetData>
    <row r="1" spans="1:20" s="2" customFormat="1" ht="15.75" x14ac:dyDescent="0.25">
      <c r="L1" s="40" t="s">
        <v>21</v>
      </c>
      <c r="M1" s="28"/>
      <c r="N1" s="28"/>
    </row>
    <row r="2" spans="1:20" s="2" customFormat="1" ht="15.75" x14ac:dyDescent="0.25">
      <c r="M2" s="28"/>
      <c r="N2" s="28"/>
    </row>
    <row r="3" spans="1:20" s="13" customFormat="1" ht="18.75" x14ac:dyDescent="0.3">
      <c r="A3" s="44" t="s">
        <v>28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32"/>
      <c r="N3" s="32"/>
    </row>
    <row r="4" spans="1:20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45" t="s">
        <v>18</v>
      </c>
      <c r="L4" s="45"/>
    </row>
    <row r="5" spans="1:20" s="2" customFormat="1" ht="41.25" customHeight="1" x14ac:dyDescent="0.25">
      <c r="A5" s="46" t="s">
        <v>15</v>
      </c>
      <c r="B5" s="46" t="s">
        <v>0</v>
      </c>
      <c r="C5" s="46" t="s">
        <v>19</v>
      </c>
      <c r="D5" s="46" t="s">
        <v>16</v>
      </c>
      <c r="E5" s="46" t="s">
        <v>30</v>
      </c>
      <c r="F5" s="46" t="s">
        <v>17</v>
      </c>
      <c r="G5" s="48" t="s">
        <v>29</v>
      </c>
      <c r="H5" s="49"/>
      <c r="I5" s="49"/>
      <c r="J5" s="49"/>
      <c r="K5" s="49"/>
      <c r="L5" s="50"/>
      <c r="M5" s="28"/>
      <c r="N5" s="28"/>
      <c r="O5" s="28"/>
      <c r="P5" s="28"/>
      <c r="Q5" s="28"/>
      <c r="R5" s="28"/>
      <c r="S5" s="28"/>
      <c r="T5" s="28"/>
    </row>
    <row r="6" spans="1:20" s="2" customFormat="1" ht="116.25" customHeight="1" x14ac:dyDescent="0.25">
      <c r="A6" s="47"/>
      <c r="B6" s="47"/>
      <c r="C6" s="47"/>
      <c r="D6" s="47"/>
      <c r="E6" s="47"/>
      <c r="F6" s="47"/>
      <c r="G6" s="3" t="s">
        <v>12</v>
      </c>
      <c r="H6" s="3" t="s">
        <v>8</v>
      </c>
      <c r="I6" s="3" t="s">
        <v>11</v>
      </c>
      <c r="J6" s="3" t="s">
        <v>20</v>
      </c>
      <c r="K6" s="37" t="s">
        <v>36</v>
      </c>
      <c r="L6" s="4" t="s">
        <v>13</v>
      </c>
      <c r="M6" s="28"/>
      <c r="N6" s="28"/>
      <c r="O6" s="28"/>
      <c r="P6" s="28"/>
      <c r="Q6" s="28"/>
      <c r="R6" s="28"/>
      <c r="S6" s="28"/>
      <c r="T6" s="28"/>
    </row>
    <row r="7" spans="1:20" s="19" customFormat="1" ht="14.25" customHeight="1" x14ac:dyDescent="0.25">
      <c r="A7" s="17">
        <v>1</v>
      </c>
      <c r="B7" s="17">
        <v>2</v>
      </c>
      <c r="C7" s="18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/>
      <c r="J7" s="17">
        <v>9</v>
      </c>
      <c r="K7" s="17">
        <v>10</v>
      </c>
      <c r="L7" s="22">
        <v>11</v>
      </c>
      <c r="M7" s="33"/>
      <c r="N7" s="29"/>
      <c r="O7" s="29"/>
      <c r="P7" s="29"/>
      <c r="Q7" s="29"/>
      <c r="R7" s="29"/>
      <c r="S7" s="29"/>
      <c r="T7" s="29"/>
    </row>
    <row r="8" spans="1:20" ht="15.75" x14ac:dyDescent="0.25">
      <c r="A8" s="14">
        <v>1</v>
      </c>
      <c r="B8" s="5" t="s">
        <v>1</v>
      </c>
      <c r="C8" s="16">
        <v>68809.2</v>
      </c>
      <c r="D8" s="31">
        <f>C8/C15</f>
        <v>1.0896759580213491E-2</v>
      </c>
      <c r="E8" s="20"/>
      <c r="F8" s="7">
        <v>10</v>
      </c>
      <c r="G8" s="21">
        <f>E15*D8</f>
        <v>11477.914279553101</v>
      </c>
      <c r="H8" s="16">
        <f>E15*D8*F8/100</f>
        <v>1147.7914279553102</v>
      </c>
      <c r="I8" s="23">
        <v>0</v>
      </c>
      <c r="J8" s="21">
        <f>G15*D8*0.15</f>
        <v>1721.687141932965</v>
      </c>
      <c r="K8" s="21">
        <f>G8*0.3927</f>
        <v>4507.3769375805023</v>
      </c>
      <c r="L8" s="16">
        <f>H8+J8+K8</f>
        <v>7376.8555074687774</v>
      </c>
      <c r="M8" s="33"/>
      <c r="N8" s="26"/>
      <c r="O8" s="25"/>
      <c r="P8" s="25"/>
      <c r="Q8" s="25"/>
      <c r="R8" s="25"/>
      <c r="S8" s="25"/>
      <c r="T8" s="25"/>
    </row>
    <row r="9" spans="1:20" s="11" customFormat="1" ht="15.75" x14ac:dyDescent="0.25">
      <c r="A9" s="14">
        <v>2</v>
      </c>
      <c r="B9" s="5" t="s">
        <v>2</v>
      </c>
      <c r="C9" s="16">
        <v>5275183.5999999996</v>
      </c>
      <c r="D9" s="31">
        <f>C9/C15</f>
        <v>0.83538839909031193</v>
      </c>
      <c r="E9" s="20"/>
      <c r="F9" s="7">
        <v>10</v>
      </c>
      <c r="G9" s="21">
        <f>E15*D9</f>
        <v>879942.00150131574</v>
      </c>
      <c r="H9" s="16">
        <f>E15*D9*F9/100</f>
        <v>87994.200150131583</v>
      </c>
      <c r="I9" s="6">
        <v>0</v>
      </c>
      <c r="J9" s="21">
        <f>G15*D9*0.15</f>
        <v>131991.30022519737</v>
      </c>
      <c r="K9" s="21">
        <f t="shared" ref="K9:K14" si="0">G9*0.3927</f>
        <v>345553.22398956667</v>
      </c>
      <c r="L9" s="38">
        <f>H9+J9+K9</f>
        <v>565538.72436489561</v>
      </c>
      <c r="M9" s="35"/>
      <c r="N9" s="26"/>
      <c r="O9" s="30"/>
      <c r="P9" s="30"/>
      <c r="Q9" s="30"/>
      <c r="R9" s="30"/>
      <c r="S9" s="30"/>
      <c r="T9" s="30"/>
    </row>
    <row r="10" spans="1:20" ht="15.75" x14ac:dyDescent="0.25">
      <c r="A10" s="14">
        <v>3</v>
      </c>
      <c r="B10" s="8" t="s">
        <v>3</v>
      </c>
      <c r="C10" s="16">
        <v>38099.1</v>
      </c>
      <c r="D10" s="31">
        <f>C10/C15</f>
        <v>6.0334480407054844E-3</v>
      </c>
      <c r="E10" s="20"/>
      <c r="F10" s="7">
        <v>10</v>
      </c>
      <c r="G10" s="21">
        <f>E15*D10</f>
        <v>6355.2287183708222</v>
      </c>
      <c r="H10" s="16">
        <f>E15*D10*F10/100</f>
        <v>635.52287183708222</v>
      </c>
      <c r="I10" s="23"/>
      <c r="J10" s="21">
        <f>G15*D10*0.15</f>
        <v>953.28430775562333</v>
      </c>
      <c r="K10" s="21">
        <f t="shared" si="0"/>
        <v>2495.6983177042221</v>
      </c>
      <c r="L10" s="16">
        <f t="shared" ref="L10:L12" si="1">H10+J10+K10</f>
        <v>4084.5054972969274</v>
      </c>
      <c r="M10" s="33"/>
      <c r="N10" s="26"/>
      <c r="O10" s="25"/>
      <c r="P10" s="25"/>
      <c r="Q10" s="25"/>
      <c r="R10" s="25"/>
      <c r="S10" s="25"/>
      <c r="T10" s="25"/>
    </row>
    <row r="11" spans="1:20" ht="15.75" x14ac:dyDescent="0.25">
      <c r="A11" s="14">
        <v>4</v>
      </c>
      <c r="B11" s="5" t="s">
        <v>4</v>
      </c>
      <c r="C11" s="16">
        <v>104630</v>
      </c>
      <c r="D11" s="31">
        <f>C11/C15</f>
        <v>1.6569411574000825E-2</v>
      </c>
      <c r="E11" s="20"/>
      <c r="F11" s="7">
        <v>10</v>
      </c>
      <c r="G11" s="21">
        <f>E15*D11</f>
        <v>17453.104687594696</v>
      </c>
      <c r="H11" s="16">
        <f>E15*D11*F11/100</f>
        <v>1745.3104687594696</v>
      </c>
      <c r="I11" s="23"/>
      <c r="J11" s="21">
        <f>G15*D11*0.15</f>
        <v>2617.9657031392044</v>
      </c>
      <c r="K11" s="21">
        <f t="shared" si="0"/>
        <v>6853.834210818437</v>
      </c>
      <c r="L11" s="16">
        <f t="shared" si="1"/>
        <v>11217.11038271711</v>
      </c>
      <c r="M11" s="33"/>
      <c r="N11" s="26"/>
      <c r="O11" s="25"/>
      <c r="P11" s="25"/>
      <c r="Q11" s="25"/>
      <c r="R11" s="25"/>
      <c r="S11" s="25"/>
      <c r="T11" s="25"/>
    </row>
    <row r="12" spans="1:20" ht="15" customHeight="1" x14ac:dyDescent="0.25">
      <c r="A12" s="14">
        <v>5</v>
      </c>
      <c r="B12" s="5" t="s">
        <v>5</v>
      </c>
      <c r="C12" s="16">
        <v>54286.9</v>
      </c>
      <c r="D12" s="31">
        <f>C12/C15</f>
        <v>8.5969797302554284E-3</v>
      </c>
      <c r="E12" s="20"/>
      <c r="F12" s="7">
        <v>10</v>
      </c>
      <c r="G12" s="21">
        <f>E15*D12</f>
        <v>9055.4807308131949</v>
      </c>
      <c r="H12" s="16">
        <f>E15*D12*F12/100</f>
        <v>905.54807308131944</v>
      </c>
      <c r="I12" s="23"/>
      <c r="J12" s="21">
        <f>G15*D12*0.15</f>
        <v>1358.3221096219793</v>
      </c>
      <c r="K12" s="21">
        <f t="shared" si="0"/>
        <v>3556.0872829903415</v>
      </c>
      <c r="L12" s="16">
        <f t="shared" si="1"/>
        <v>5819.9574656936402</v>
      </c>
      <c r="M12" s="33"/>
      <c r="N12" s="26"/>
      <c r="O12" s="25"/>
      <c r="P12" s="25"/>
      <c r="Q12" s="25"/>
      <c r="R12" s="25"/>
      <c r="S12" s="25"/>
      <c r="T12" s="25"/>
    </row>
    <row r="13" spans="1:20" ht="15.75" x14ac:dyDescent="0.25">
      <c r="A13" s="15">
        <v>6</v>
      </c>
      <c r="B13" s="5" t="s">
        <v>6</v>
      </c>
      <c r="C13" s="24">
        <v>773639.1</v>
      </c>
      <c r="D13" s="31">
        <f>C13/C15</f>
        <v>0.12251500198451287</v>
      </c>
      <c r="E13" s="20"/>
      <c r="F13" s="7">
        <v>10</v>
      </c>
      <c r="G13" s="21">
        <f>E15*D13</f>
        <v>129049.07008235251</v>
      </c>
      <c r="H13" s="16">
        <f>E15*D13*F13/100</f>
        <v>12904.907008235252</v>
      </c>
      <c r="I13" s="23">
        <v>0</v>
      </c>
      <c r="J13" s="21">
        <f>G15*D13*0.15</f>
        <v>19357.360512352876</v>
      </c>
      <c r="K13" s="21">
        <f t="shared" si="0"/>
        <v>50677.569821339828</v>
      </c>
      <c r="L13" s="16">
        <f>H13+J13+K13</f>
        <v>82939.837341927952</v>
      </c>
      <c r="M13" s="33"/>
      <c r="N13" s="26"/>
      <c r="O13" s="25"/>
      <c r="P13" s="25"/>
      <c r="Q13" s="25"/>
      <c r="R13" s="25"/>
      <c r="S13" s="25"/>
      <c r="T13" s="25"/>
    </row>
    <row r="14" spans="1:20" ht="15.75" x14ac:dyDescent="0.25">
      <c r="A14" s="15"/>
      <c r="B14" s="5" t="s">
        <v>7</v>
      </c>
      <c r="C14" s="16">
        <f>SUM(C8:C13)</f>
        <v>6314647.8999999994</v>
      </c>
      <c r="D14" s="31">
        <f>C14/C15</f>
        <v>1</v>
      </c>
      <c r="E14" s="20"/>
      <c r="F14" s="7">
        <v>10</v>
      </c>
      <c r="G14" s="16">
        <f>SUM(G8:G13)</f>
        <v>1053332.8</v>
      </c>
      <c r="H14" s="16">
        <f>SUM(H8:H13)</f>
        <v>105333.28000000001</v>
      </c>
      <c r="I14" s="6">
        <v>0</v>
      </c>
      <c r="J14" s="16">
        <f>SUM(J8:J13)</f>
        <v>157999.91999999998</v>
      </c>
      <c r="K14" s="21">
        <f t="shared" si="0"/>
        <v>413643.79055999999</v>
      </c>
      <c r="L14" s="16">
        <f>SUM(L8:L13)</f>
        <v>676976.99055999995</v>
      </c>
      <c r="M14" s="26"/>
      <c r="N14" s="26"/>
      <c r="O14" s="25"/>
      <c r="P14" s="25"/>
      <c r="Q14" s="25"/>
      <c r="R14" s="25"/>
      <c r="S14" s="25"/>
      <c r="T14" s="25"/>
    </row>
    <row r="15" spans="1:20" ht="30" customHeight="1" x14ac:dyDescent="0.25">
      <c r="A15" s="14"/>
      <c r="B15" s="9" t="s">
        <v>14</v>
      </c>
      <c r="C15" s="16">
        <f>C14</f>
        <v>6314647.8999999994</v>
      </c>
      <c r="D15" s="7"/>
      <c r="E15" s="16">
        <v>1053332.8</v>
      </c>
      <c r="F15" s="21"/>
      <c r="G15" s="21">
        <f>G14</f>
        <v>1053332.8</v>
      </c>
      <c r="H15" s="7"/>
      <c r="I15" s="7"/>
      <c r="J15" s="16">
        <f>H14+J14</f>
        <v>263333.2</v>
      </c>
      <c r="K15" s="36"/>
      <c r="L15" s="16">
        <f>L14</f>
        <v>676976.99055999995</v>
      </c>
    </row>
    <row r="16" spans="1:20" x14ac:dyDescent="0.2">
      <c r="G16" s="12"/>
    </row>
    <row r="17" spans="1:12" hidden="1" x14ac:dyDescent="0.2">
      <c r="B17" s="1" t="s">
        <v>9</v>
      </c>
    </row>
    <row r="18" spans="1:12" ht="24" hidden="1" customHeight="1" x14ac:dyDescent="0.2">
      <c r="B18" s="42" t="s">
        <v>10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 ht="33" customHeight="1" x14ac:dyDescent="0.25">
      <c r="A19" s="2"/>
      <c r="B19" s="2"/>
      <c r="C19" s="2"/>
      <c r="D19" s="2"/>
      <c r="E19" s="2"/>
      <c r="F19" s="2"/>
      <c r="G19" s="2"/>
      <c r="H19" s="27"/>
      <c r="I19" s="2"/>
      <c r="J19" s="27"/>
      <c r="K19" s="27"/>
      <c r="L19" s="27"/>
    </row>
    <row r="20" spans="1:12" ht="15.75" x14ac:dyDescent="0.25">
      <c r="A20" s="2"/>
      <c r="K20" s="43"/>
      <c r="L20" s="43"/>
    </row>
    <row r="21" spans="1:12" ht="15.75" x14ac:dyDescent="0.25">
      <c r="C21" s="33"/>
    </row>
    <row r="22" spans="1:12" ht="15.75" x14ac:dyDescent="0.25">
      <c r="C22" s="26"/>
      <c r="E22" s="34"/>
    </row>
    <row r="23" spans="1:12" ht="15.75" x14ac:dyDescent="0.25">
      <c r="C23" s="26"/>
      <c r="D23" s="34"/>
    </row>
    <row r="24" spans="1:12" ht="15.75" x14ac:dyDescent="0.25">
      <c r="C24" s="33"/>
    </row>
  </sheetData>
  <mergeCells count="11">
    <mergeCell ref="B18:L18"/>
    <mergeCell ref="K20:L20"/>
    <mergeCell ref="A3:L3"/>
    <mergeCell ref="K4:L4"/>
    <mergeCell ref="A5:A6"/>
    <mergeCell ref="B5:B6"/>
    <mergeCell ref="C5:C6"/>
    <mergeCell ref="D5:D6"/>
    <mergeCell ref="E5:E6"/>
    <mergeCell ref="F5:F6"/>
    <mergeCell ref="G5:L5"/>
  </mergeCells>
  <pageMargins left="0.31496062992125984" right="0.15748031496062992" top="0.98425196850393704" bottom="0.51181102362204722" header="0.51181102362204722" footer="0.39370078740157483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T24"/>
  <sheetViews>
    <sheetView workbookViewId="0">
      <selection activeCell="K20" sqref="K20:L20"/>
    </sheetView>
  </sheetViews>
  <sheetFormatPr defaultRowHeight="12.75" x14ac:dyDescent="0.2"/>
  <cols>
    <col min="1" max="1" width="4.42578125" style="10" customWidth="1"/>
    <col min="2" max="2" width="21.85546875" style="10" customWidth="1"/>
    <col min="3" max="3" width="15.85546875" style="10" customWidth="1"/>
    <col min="4" max="4" width="17.140625" style="10" customWidth="1"/>
    <col min="5" max="5" width="16.28515625" style="10" customWidth="1"/>
    <col min="6" max="6" width="12.42578125" style="10" customWidth="1"/>
    <col min="7" max="7" width="11.85546875" style="10" customWidth="1"/>
    <col min="8" max="8" width="10.28515625" style="10" customWidth="1"/>
    <col min="9" max="9" width="6" style="10" hidden="1" customWidth="1"/>
    <col min="10" max="10" width="10.7109375" style="10" customWidth="1"/>
    <col min="11" max="11" width="12" style="10" customWidth="1"/>
    <col min="12" max="12" width="11" style="10" customWidth="1"/>
    <col min="13" max="13" width="13.5703125" style="25" customWidth="1"/>
    <col min="14" max="14" width="9.140625" style="25"/>
    <col min="15" max="16384" width="9.140625" style="10"/>
  </cols>
  <sheetData>
    <row r="1" spans="1:20" s="2" customFormat="1" ht="15.75" x14ac:dyDescent="0.25">
      <c r="L1" s="41" t="s">
        <v>21</v>
      </c>
      <c r="M1" s="28"/>
      <c r="N1" s="28"/>
    </row>
    <row r="2" spans="1:20" s="2" customFormat="1" ht="15.75" x14ac:dyDescent="0.25">
      <c r="M2" s="28"/>
      <c r="N2" s="28"/>
    </row>
    <row r="3" spans="1:20" s="13" customFormat="1" ht="18.75" x14ac:dyDescent="0.3">
      <c r="A3" s="44" t="s">
        <v>32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32"/>
      <c r="N3" s="32"/>
    </row>
    <row r="4" spans="1:20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45" t="s">
        <v>18</v>
      </c>
      <c r="L4" s="45"/>
    </row>
    <row r="5" spans="1:20" s="2" customFormat="1" ht="41.25" customHeight="1" x14ac:dyDescent="0.25">
      <c r="A5" s="46" t="s">
        <v>15</v>
      </c>
      <c r="B5" s="46" t="s">
        <v>0</v>
      </c>
      <c r="C5" s="46" t="s">
        <v>19</v>
      </c>
      <c r="D5" s="46" t="s">
        <v>16</v>
      </c>
      <c r="E5" s="46" t="s">
        <v>34</v>
      </c>
      <c r="F5" s="46" t="s">
        <v>17</v>
      </c>
      <c r="G5" s="48" t="s">
        <v>33</v>
      </c>
      <c r="H5" s="49"/>
      <c r="I5" s="49"/>
      <c r="J5" s="49"/>
      <c r="K5" s="49"/>
      <c r="L5" s="50"/>
      <c r="M5" s="28"/>
      <c r="N5" s="28"/>
      <c r="O5" s="28"/>
      <c r="P5" s="28"/>
      <c r="Q5" s="28"/>
      <c r="R5" s="28"/>
      <c r="S5" s="28"/>
      <c r="T5" s="28"/>
    </row>
    <row r="6" spans="1:20" s="2" customFormat="1" ht="116.25" customHeight="1" x14ac:dyDescent="0.25">
      <c r="A6" s="47"/>
      <c r="B6" s="47"/>
      <c r="C6" s="47"/>
      <c r="D6" s="47"/>
      <c r="E6" s="47"/>
      <c r="F6" s="47"/>
      <c r="G6" s="3" t="s">
        <v>12</v>
      </c>
      <c r="H6" s="3" t="s">
        <v>8</v>
      </c>
      <c r="I6" s="3" t="s">
        <v>11</v>
      </c>
      <c r="J6" s="3" t="s">
        <v>20</v>
      </c>
      <c r="K6" s="37" t="s">
        <v>37</v>
      </c>
      <c r="L6" s="4" t="s">
        <v>13</v>
      </c>
      <c r="M6" s="28"/>
      <c r="N6" s="28"/>
      <c r="O6" s="28"/>
      <c r="P6" s="28"/>
      <c r="Q6" s="28"/>
      <c r="R6" s="28"/>
      <c r="S6" s="28"/>
      <c r="T6" s="28"/>
    </row>
    <row r="7" spans="1:20" s="19" customFormat="1" ht="14.25" customHeight="1" x14ac:dyDescent="0.25">
      <c r="A7" s="17">
        <v>1</v>
      </c>
      <c r="B7" s="17">
        <v>2</v>
      </c>
      <c r="C7" s="18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/>
      <c r="J7" s="17">
        <v>9</v>
      </c>
      <c r="K7" s="17">
        <v>10</v>
      </c>
      <c r="L7" s="22">
        <v>11</v>
      </c>
      <c r="M7" s="33"/>
      <c r="N7" s="29"/>
      <c r="O7" s="29"/>
      <c r="P7" s="29"/>
      <c r="Q7" s="29"/>
      <c r="R7" s="29"/>
      <c r="S7" s="29"/>
      <c r="T7" s="29"/>
    </row>
    <row r="8" spans="1:20" ht="15.75" x14ac:dyDescent="0.25">
      <c r="A8" s="14">
        <v>1</v>
      </c>
      <c r="B8" s="5" t="s">
        <v>1</v>
      </c>
      <c r="C8" s="16">
        <v>68809.2</v>
      </c>
      <c r="D8" s="31">
        <f>C8/C15</f>
        <v>1.0896759580213491E-2</v>
      </c>
      <c r="E8" s="20"/>
      <c r="F8" s="7">
        <v>10</v>
      </c>
      <c r="G8" s="21">
        <f>E15*D8</f>
        <v>12315.802082982333</v>
      </c>
      <c r="H8" s="16">
        <f>E15*D8*F8/100</f>
        <v>1231.5802082982334</v>
      </c>
      <c r="I8" s="23">
        <v>0</v>
      </c>
      <c r="J8" s="21">
        <f>G15*D8*0.15</f>
        <v>1847.3703124473498</v>
      </c>
      <c r="K8" s="21">
        <f>G8*0.3405</f>
        <v>4193.5306092554847</v>
      </c>
      <c r="L8" s="16">
        <f>H8+J8+K8</f>
        <v>7272.4811300010679</v>
      </c>
      <c r="M8" s="33"/>
      <c r="N8" s="26"/>
      <c r="O8" s="25"/>
      <c r="P8" s="25"/>
      <c r="Q8" s="25"/>
      <c r="R8" s="25"/>
      <c r="S8" s="25"/>
      <c r="T8" s="25"/>
    </row>
    <row r="9" spans="1:20" s="11" customFormat="1" ht="15.75" x14ac:dyDescent="0.25">
      <c r="A9" s="14">
        <v>2</v>
      </c>
      <c r="B9" s="5" t="s">
        <v>2</v>
      </c>
      <c r="C9" s="16">
        <v>5275183.5999999996</v>
      </c>
      <c r="D9" s="31">
        <f>C9/C15</f>
        <v>0.83538839909031193</v>
      </c>
      <c r="E9" s="20"/>
      <c r="F9" s="7">
        <v>10</v>
      </c>
      <c r="G9" s="21">
        <f>E15*D9</f>
        <v>944177.77228908683</v>
      </c>
      <c r="H9" s="16">
        <f>E15*D9*F9/100+0.1</f>
        <v>94417.877228908692</v>
      </c>
      <c r="I9" s="6">
        <v>0</v>
      </c>
      <c r="J9" s="21">
        <f>G15*D9*0.15</f>
        <v>141626.66584336301</v>
      </c>
      <c r="K9" s="21">
        <f t="shared" ref="K9:K14" si="0">G9*0.3405</f>
        <v>321492.53146443411</v>
      </c>
      <c r="L9" s="38">
        <f>H9+J9+K9-0.1</f>
        <v>557536.97453670588</v>
      </c>
      <c r="M9" s="35"/>
      <c r="N9" s="26"/>
      <c r="O9" s="30"/>
      <c r="P9" s="30"/>
      <c r="Q9" s="30"/>
      <c r="R9" s="30"/>
      <c r="S9" s="30"/>
      <c r="T9" s="30"/>
    </row>
    <row r="10" spans="1:20" ht="15.75" x14ac:dyDescent="0.25">
      <c r="A10" s="14">
        <v>3</v>
      </c>
      <c r="B10" s="8" t="s">
        <v>3</v>
      </c>
      <c r="C10" s="16">
        <v>38099.1</v>
      </c>
      <c r="D10" s="31">
        <f>C10/C15</f>
        <v>6.0334480407054844E-3</v>
      </c>
      <c r="E10" s="20"/>
      <c r="F10" s="7">
        <v>10</v>
      </c>
      <c r="G10" s="21">
        <f>E15*D10</f>
        <v>6819.1604485992011</v>
      </c>
      <c r="H10" s="16">
        <f>E15*D10*F10/100</f>
        <v>681.91604485992002</v>
      </c>
      <c r="I10" s="23"/>
      <c r="J10" s="21">
        <f>G15*D10*0.15</f>
        <v>1022.8740672898801</v>
      </c>
      <c r="K10" s="21">
        <f t="shared" si="0"/>
        <v>2321.9241327480281</v>
      </c>
      <c r="L10" s="16">
        <f t="shared" ref="L10:L12" si="1">H10+J10+K10</f>
        <v>4026.7142448978284</v>
      </c>
      <c r="M10" s="33"/>
      <c r="N10" s="26"/>
      <c r="O10" s="25"/>
      <c r="P10" s="25"/>
      <c r="Q10" s="25"/>
      <c r="R10" s="25"/>
      <c r="S10" s="25"/>
      <c r="T10" s="25"/>
    </row>
    <row r="11" spans="1:20" ht="15.75" x14ac:dyDescent="0.25">
      <c r="A11" s="14">
        <v>4</v>
      </c>
      <c r="B11" s="5" t="s">
        <v>4</v>
      </c>
      <c r="C11" s="16">
        <v>104630</v>
      </c>
      <c r="D11" s="31">
        <f>C11/C15</f>
        <v>1.6569411574000825E-2</v>
      </c>
      <c r="E11" s="20"/>
      <c r="F11" s="7">
        <v>10</v>
      </c>
      <c r="G11" s="21">
        <f>E15*D11</f>
        <v>18727.181422577814</v>
      </c>
      <c r="H11" s="16">
        <f>E15*D11*F11/100</f>
        <v>1872.7181422577817</v>
      </c>
      <c r="I11" s="23"/>
      <c r="J11" s="21">
        <f>G15*D11*0.15</f>
        <v>2809.0772133866722</v>
      </c>
      <c r="K11" s="21">
        <f t="shared" si="0"/>
        <v>6376.6052743877462</v>
      </c>
      <c r="L11" s="16">
        <f t="shared" si="1"/>
        <v>11058.4006300322</v>
      </c>
      <c r="M11" s="33"/>
      <c r="N11" s="26"/>
      <c r="O11" s="25"/>
      <c r="P11" s="25"/>
      <c r="Q11" s="25"/>
      <c r="R11" s="25"/>
      <c r="S11" s="25"/>
      <c r="T11" s="25"/>
    </row>
    <row r="12" spans="1:20" ht="15" customHeight="1" x14ac:dyDescent="0.25">
      <c r="A12" s="14">
        <v>5</v>
      </c>
      <c r="B12" s="5" t="s">
        <v>5</v>
      </c>
      <c r="C12" s="16">
        <v>54286.9</v>
      </c>
      <c r="D12" s="31">
        <f>C12/C15</f>
        <v>8.5969797302554284E-3</v>
      </c>
      <c r="E12" s="20"/>
      <c r="F12" s="7">
        <v>10</v>
      </c>
      <c r="G12" s="21">
        <f>E15*D12</f>
        <v>9716.530872305646</v>
      </c>
      <c r="H12" s="16">
        <f>E15*D12*F12/100</f>
        <v>971.65308723056455</v>
      </c>
      <c r="I12" s="23"/>
      <c r="J12" s="21">
        <f>G15*D12*0.15</f>
        <v>1457.4796308458469</v>
      </c>
      <c r="K12" s="21">
        <f t="shared" si="0"/>
        <v>3308.4787620200727</v>
      </c>
      <c r="L12" s="16">
        <f t="shared" si="1"/>
        <v>5737.6114800964842</v>
      </c>
      <c r="M12" s="33"/>
      <c r="N12" s="26"/>
      <c r="O12" s="25"/>
      <c r="P12" s="25"/>
      <c r="Q12" s="25"/>
      <c r="R12" s="25"/>
      <c r="S12" s="25"/>
      <c r="T12" s="25"/>
    </row>
    <row r="13" spans="1:20" ht="15.75" x14ac:dyDescent="0.25">
      <c r="A13" s="15">
        <v>6</v>
      </c>
      <c r="B13" s="5" t="s">
        <v>6</v>
      </c>
      <c r="C13" s="24">
        <v>773639.1</v>
      </c>
      <c r="D13" s="31">
        <f>C13/C15</f>
        <v>0.12251500198451287</v>
      </c>
      <c r="E13" s="20"/>
      <c r="F13" s="7">
        <v>10</v>
      </c>
      <c r="G13" s="21">
        <f>E15*D13</f>
        <v>138469.65288444827</v>
      </c>
      <c r="H13" s="16">
        <f>E15*D13*F13/100</f>
        <v>13846.965288444828</v>
      </c>
      <c r="I13" s="23">
        <v>0</v>
      </c>
      <c r="J13" s="21">
        <f>G15*D13*0.15</f>
        <v>20770.447932667241</v>
      </c>
      <c r="K13" s="21">
        <f t="shared" si="0"/>
        <v>47148.916807154637</v>
      </c>
      <c r="L13" s="16">
        <f>H13+J13+K13</f>
        <v>81766.330028266704</v>
      </c>
      <c r="M13" s="33"/>
      <c r="N13" s="26"/>
      <c r="O13" s="25"/>
      <c r="P13" s="25"/>
      <c r="Q13" s="25"/>
      <c r="R13" s="25"/>
      <c r="S13" s="25"/>
      <c r="T13" s="25"/>
    </row>
    <row r="14" spans="1:20" ht="15.75" x14ac:dyDescent="0.25">
      <c r="A14" s="15"/>
      <c r="B14" s="5" t="s">
        <v>7</v>
      </c>
      <c r="C14" s="16">
        <f>SUM(C8:C13)</f>
        <v>6314647.8999999994</v>
      </c>
      <c r="D14" s="31">
        <f>C14/C15</f>
        <v>1</v>
      </c>
      <c r="E14" s="20"/>
      <c r="F14" s="7">
        <v>10</v>
      </c>
      <c r="G14" s="16">
        <f>SUM(G8:G13)</f>
        <v>1130226.1000000001</v>
      </c>
      <c r="H14" s="16">
        <f>SUM(H8:H13)</f>
        <v>113022.71</v>
      </c>
      <c r="I14" s="6">
        <v>0</v>
      </c>
      <c r="J14" s="16">
        <f>SUM(J8:J13)+0.1</f>
        <v>169534.01500000001</v>
      </c>
      <c r="K14" s="21">
        <f t="shared" si="0"/>
        <v>384841.98705000005</v>
      </c>
      <c r="L14" s="16">
        <f>SUM(L8:L13)</f>
        <v>667398.51205000002</v>
      </c>
      <c r="M14" s="26"/>
      <c r="N14" s="26"/>
      <c r="O14" s="25"/>
      <c r="P14" s="25"/>
      <c r="Q14" s="25"/>
      <c r="R14" s="25"/>
      <c r="S14" s="25"/>
      <c r="T14" s="25"/>
    </row>
    <row r="15" spans="1:20" ht="30" customHeight="1" x14ac:dyDescent="0.25">
      <c r="A15" s="14"/>
      <c r="B15" s="9" t="s">
        <v>14</v>
      </c>
      <c r="C15" s="16">
        <f>C14</f>
        <v>6314647.8999999994</v>
      </c>
      <c r="D15" s="7"/>
      <c r="E15" s="16">
        <v>1130226.1000000001</v>
      </c>
      <c r="F15" s="21"/>
      <c r="G15" s="21">
        <f>G14</f>
        <v>1130226.1000000001</v>
      </c>
      <c r="H15" s="7"/>
      <c r="I15" s="7"/>
      <c r="J15" s="16">
        <f>H14+J14</f>
        <v>282556.72500000003</v>
      </c>
      <c r="K15" s="36"/>
      <c r="L15" s="16">
        <f>L14</f>
        <v>667398.51205000002</v>
      </c>
    </row>
    <row r="16" spans="1:20" x14ac:dyDescent="0.2">
      <c r="G16" s="12"/>
    </row>
    <row r="17" spans="1:12" hidden="1" x14ac:dyDescent="0.2">
      <c r="B17" s="1" t="s">
        <v>9</v>
      </c>
    </row>
    <row r="18" spans="1:12" ht="24" hidden="1" customHeight="1" x14ac:dyDescent="0.2">
      <c r="B18" s="42" t="s">
        <v>10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 ht="33" customHeight="1" x14ac:dyDescent="0.25">
      <c r="A19" s="2"/>
      <c r="B19" s="2"/>
      <c r="C19" s="2"/>
      <c r="D19" s="2"/>
      <c r="E19" s="2"/>
      <c r="F19" s="2"/>
      <c r="G19" s="2"/>
      <c r="H19" s="27"/>
      <c r="I19" s="2"/>
      <c r="J19" s="27"/>
      <c r="K19" s="27"/>
      <c r="L19" s="27"/>
    </row>
    <row r="20" spans="1:12" ht="15.75" x14ac:dyDescent="0.25">
      <c r="A20" s="2"/>
      <c r="K20" s="43"/>
      <c r="L20" s="43"/>
    </row>
    <row r="21" spans="1:12" ht="15.75" x14ac:dyDescent="0.25">
      <c r="C21" s="33"/>
    </row>
    <row r="22" spans="1:12" ht="15.75" x14ac:dyDescent="0.25">
      <c r="C22" s="26"/>
      <c r="E22" s="34"/>
    </row>
    <row r="23" spans="1:12" ht="15.75" x14ac:dyDescent="0.25">
      <c r="C23" s="26"/>
      <c r="D23" s="34"/>
    </row>
    <row r="24" spans="1:12" ht="15.75" x14ac:dyDescent="0.25">
      <c r="C24" s="33"/>
    </row>
  </sheetData>
  <mergeCells count="11">
    <mergeCell ref="B18:L18"/>
    <mergeCell ref="K20:L20"/>
    <mergeCell ref="A3:L3"/>
    <mergeCell ref="K4:L4"/>
    <mergeCell ref="A5:A6"/>
    <mergeCell ref="B5:B6"/>
    <mergeCell ref="C5:C6"/>
    <mergeCell ref="D5:D6"/>
    <mergeCell ref="E5:E6"/>
    <mergeCell ref="F5:F6"/>
    <mergeCell ref="G5:L5"/>
  </mergeCells>
  <pageMargins left="0.3" right="0.17" top="0.98425196850393704" bottom="0.53" header="0.51181102362204722" footer="0.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2025 год </vt:lpstr>
      <vt:lpstr>2026 год </vt:lpstr>
      <vt:lpstr>2027 год </vt:lpstr>
      <vt:lpstr>2028 год </vt:lpstr>
    </vt:vector>
  </TitlesOfParts>
  <Company>Ufep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В. Нагаева</dc:creator>
  <cp:lastModifiedBy>Болгова Наталья Анатольевна</cp:lastModifiedBy>
  <cp:lastPrinted>2025-09-30T03:02:18Z</cp:lastPrinted>
  <dcterms:created xsi:type="dcterms:W3CDTF">2005-08-06T04:52:09Z</dcterms:created>
  <dcterms:modified xsi:type="dcterms:W3CDTF">2025-09-30T03:02:21Z</dcterms:modified>
</cp:coreProperties>
</file>